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0" yWindow="720" windowWidth="25600" windowHeight="16060" tabRatio="500" activeTab="0"/>
  </bookViews>
  <sheets>
    <sheet name="NIPTS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<sst xmlns="http://schemas.openxmlformats.org/spreadsheetml/2006/main" count="58" uniqueCount="56">
  <si>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dBA</t>
  </si>
  <si>
    <t>years</t>
  </si>
  <si>
    <t>duration =</t>
  </si>
  <si>
    <t>then enter the number of years exposed (must be zero to 40 years)  in cell G9 (highlighted);</t>
  </si>
  <si>
    <t xml:space="preserve">(for the 50th percentile, or median) and B18-G18 (for the 95th percentile). </t>
  </si>
  <si>
    <t>95%ileNIPTS</t>
  </si>
  <si>
    <t xml:space="preserve">To use, enter the time-weighted average (up to 100 dBA) in cell G8 (highlighted); </t>
  </si>
  <si>
    <t>The predicted NIPTS values (dB) for frequencies between 0.5 and 6 kHz will appear in the highlighted cells B17-G17</t>
  </si>
  <si>
    <t>Note 1: the 95th %ile NIPTS estimates in row 18 are - as expected - larger than the 90th %ile NIPTS estimates</t>
  </si>
  <si>
    <t xml:space="preserve">Note 2:  the calculation of 95%ile NIPTS for duration &lt; 10 years, assuming 0 NIPTS at onset of exposure, </t>
  </si>
  <si>
    <t>in the tables of ISO-1999 and ANSI S3.44, by a factor of about 10%.</t>
  </si>
  <si>
    <t>95%N10yr</t>
  </si>
  <si>
    <t>95%ileN</t>
  </si>
  <si>
    <t>This calculator estimates the expected "noise-induced permanent threshold shift" (NIPTS) after exposure</t>
  </si>
  <si>
    <t>TWA =</t>
  </si>
  <si>
    <t>freq (kHz)</t>
  </si>
  <si>
    <t>pta5123</t>
  </si>
  <si>
    <t>mNIPTS</t>
  </si>
  <si>
    <t>u coeff.</t>
  </si>
  <si>
    <t>v coeff.</t>
  </si>
  <si>
    <t>log dur</t>
  </si>
  <si>
    <t>TWA</t>
  </si>
  <si>
    <t>(dBA)</t>
  </si>
  <si>
    <t>L-sub-0</t>
  </si>
  <si>
    <t>"IF" test</t>
  </si>
  <si>
    <t>(is TWA&gt;L0?)</t>
  </si>
  <si>
    <t>TWA-L0</t>
  </si>
  <si>
    <t>(if duration &gt;10 yr)</t>
  </si>
  <si>
    <t>mN10yr</t>
  </si>
  <si>
    <t>(10-yr mNIPTS)</t>
  </si>
  <si>
    <t>(if duration &lt;=10yr)</t>
  </si>
  <si>
    <t>k</t>
  </si>
  <si>
    <t>Xu</t>
  </si>
  <si>
    <t>Yu</t>
  </si>
  <si>
    <t>SDu</t>
  </si>
  <si>
    <t>(if dur. &gt;10 yr)</t>
  </si>
  <si>
    <t>SDu10yr</t>
  </si>
  <si>
    <t>(if dur. &lt;= 10yr)</t>
  </si>
  <si>
    <t>50%ileNIPTS</t>
  </si>
  <si>
    <t>Cells I17 and I18 show corresponding speech-frequency (0.5, 1, 2, and 3 kHz) pure-tone average values.</t>
  </si>
  <si>
    <t>Estimated NIPTS values should generally be rounded to the nearest whole number.</t>
  </si>
  <si>
    <t>The cells below this row contain constants and coefficients used to calculate the NIPTS values and can be ignored.</t>
  </si>
  <si>
    <t xml:space="preserve">is not explicitly described in ISO-1999 or ANSI S3.44. Indeed, they seem to use the same </t>
  </si>
  <si>
    <t>Source: ISO-1999 and ANSI S3.44-1996 (international and US standards that are identical for this purpose)</t>
  </si>
  <si>
    <t>To print these results use page setup to select "landscape" rather than "portrait" orientation.</t>
  </si>
  <si>
    <t xml:space="preserve">to a specified daily average noise level for a specified duration. To obtain the predicted hearing level, </t>
  </si>
  <si>
    <t>the NIPTS value for a given frequency must be added to the predicted age-related threshold</t>
  </si>
  <si>
    <t xml:space="preserve">(see the ARHL calculator on this website), which will depend on age and sex. </t>
  </si>
  <si>
    <t>ISO 1999 (2013) now restricts estimation of non-median NIPTS to D ≥ 1 year.</t>
  </si>
  <si>
    <t>The differences are trivial for D ≥ 1 year (always &lt; 0.5 dB)</t>
  </si>
  <si>
    <t>formula for SDu regardless of duration. Since this leads to absurd results when D &lt; 1 year (and log D &lt; 0),</t>
  </si>
  <si>
    <t>This calculator extends the estimates to D = 0, using the same log formula as for median NIPTS:</t>
  </si>
  <si>
    <t>for D &lt; 10, NIPTS = (10-year NIPTS)*log (D + 1)/log 11</t>
  </si>
  <si>
    <t>(regardless of percentile)</t>
  </si>
  <si>
    <t>pta234</t>
  </si>
  <si>
    <t>Cells J17 and J18 show the 2, 3, 4 kHz average used for OSHA standard threshold shift (STS) calcuations.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</si>
</sst>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34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150" zoomScaleNormal="150" zoomScalePageLayoutView="0" workbookViewId="0" topLeftCell="A1">
      <selection activeCell="K8" sqref="K8"/>
    </sheetView>
  </sheetViews>
  <sheetFormatPr defaultColWidth="11.00390625" defaultRowHeight="12.75"/>
  <cols>
    <col min="2" max="2" width="5.875" style="0" customWidth="1"/>
    <col min="3" max="3" width="5.125" style="0" customWidth="1"/>
    <col min="4" max="5" width="5.00390625" style="0" customWidth="1"/>
    <col min="6" max="6" width="5.50390625" style="0" customWidth="1"/>
    <col min="7" max="7" width="5.00390625" style="0" customWidth="1"/>
    <col min="8" max="8" width="8.50390625" style="0" customWidth="1"/>
    <col min="9" max="9" width="7.00390625" style="0" customWidth="1"/>
    <col min="10" max="10" width="6.125" style="0" bestFit="1" customWidth="1"/>
    <col min="12" max="12" width="11.50390625" style="0" customWidth="1"/>
  </cols>
  <sheetData>
    <row r="1" spans="1:7" ht="12.75">
      <c r="A1" t="s">
        <v>13</v>
      </c>
      <c r="E1" s="1"/>
      <c r="F1" s="2"/>
      <c r="G1" s="2"/>
    </row>
    <row r="2" spans="1:7" ht="12.75">
      <c r="A2" t="s">
        <v>45</v>
      </c>
      <c r="E2" s="1"/>
      <c r="F2" s="2"/>
      <c r="G2" s="2"/>
    </row>
    <row r="3" spans="1:7" ht="12.75">
      <c r="A3" t="s">
        <v>46</v>
      </c>
      <c r="E3" s="1"/>
      <c r="F3" s="2"/>
      <c r="G3" s="2"/>
    </row>
    <row r="4" spans="1:7" ht="12.75">
      <c r="A4" t="s">
        <v>47</v>
      </c>
      <c r="E4" s="1"/>
      <c r="F4" s="2"/>
      <c r="G4" s="2"/>
    </row>
    <row r="5" spans="1:7" ht="12.75">
      <c r="A5" t="s">
        <v>6</v>
      </c>
      <c r="E5" s="1"/>
      <c r="F5" s="2"/>
      <c r="G5" s="2"/>
    </row>
    <row r="6" spans="1:5" ht="12.75">
      <c r="A6" s="5" t="s">
        <v>3</v>
      </c>
      <c r="B6" s="5"/>
      <c r="C6" s="5"/>
      <c r="D6" s="5"/>
      <c r="E6" s="4"/>
    </row>
    <row r="8" spans="1:8" ht="12.75">
      <c r="A8" s="1"/>
      <c r="F8" t="s">
        <v>14</v>
      </c>
      <c r="G8" s="8">
        <v>100</v>
      </c>
      <c r="H8" t="s">
        <v>0</v>
      </c>
    </row>
    <row r="9" spans="5:8" ht="12.75">
      <c r="E9" t="s">
        <v>2</v>
      </c>
      <c r="G9" s="8">
        <v>10</v>
      </c>
      <c r="H9" t="s">
        <v>1</v>
      </c>
    </row>
    <row r="10" ht="12.75">
      <c r="G10" s="6"/>
    </row>
    <row r="11" spans="1:7" ht="12.75">
      <c r="A11" t="s">
        <v>7</v>
      </c>
      <c r="G11" s="6"/>
    </row>
    <row r="12" spans="1:7" ht="12.75">
      <c r="A12" t="s">
        <v>4</v>
      </c>
      <c r="G12" s="6"/>
    </row>
    <row r="13" spans="1:7" ht="12.75">
      <c r="A13" t="s">
        <v>39</v>
      </c>
      <c r="G13" s="6"/>
    </row>
    <row r="14" spans="1:7" ht="12.75">
      <c r="A14" t="s">
        <v>55</v>
      </c>
      <c r="G14" s="6"/>
    </row>
    <row r="15" ht="12.75">
      <c r="G15" s="6"/>
    </row>
    <row r="16" spans="1:10" ht="12.75">
      <c r="A16" t="s">
        <v>15</v>
      </c>
      <c r="B16">
        <v>0.5</v>
      </c>
      <c r="C16">
        <v>1</v>
      </c>
      <c r="D16">
        <v>2</v>
      </c>
      <c r="E16">
        <v>3</v>
      </c>
      <c r="F16">
        <v>4</v>
      </c>
      <c r="G16">
        <v>6</v>
      </c>
      <c r="I16" t="s">
        <v>16</v>
      </c>
      <c r="J16" t="s">
        <v>54</v>
      </c>
    </row>
    <row r="18" spans="1:10" ht="12.75">
      <c r="A18" t="s">
        <v>38</v>
      </c>
      <c r="B18" s="3">
        <f>IF(G9&gt;10,B33,B36)</f>
        <v>3.773</v>
      </c>
      <c r="C18" s="3">
        <f>IF(G9&gt;10,C33,C36)</f>
        <v>6.050000000000001</v>
      </c>
      <c r="D18" s="3">
        <f>IF(G9&gt;10,D33,D36)</f>
        <v>8.400000000000002</v>
      </c>
      <c r="E18" s="3">
        <f>IF(G9&gt;10,E33,E36)</f>
        <v>25.921</v>
      </c>
      <c r="F18" s="3">
        <f>IF(G9&gt;10,F33,F36)</f>
        <v>31.25</v>
      </c>
      <c r="G18" s="3">
        <f>IF(G9&gt;10,G33,G36)</f>
        <v>22.747</v>
      </c>
      <c r="I18" s="7">
        <f>(B18+C18+D18+E18)/4</f>
        <v>11.036000000000001</v>
      </c>
      <c r="J18" s="7">
        <f>AVERAGE(D18:F18)</f>
        <v>21.857</v>
      </c>
    </row>
    <row r="19" spans="1:10" ht="12.75">
      <c r="A19" t="s">
        <v>5</v>
      </c>
      <c r="B19" s="3">
        <f>IF(G9&gt;10,B42,B46)</f>
        <v>8.6093</v>
      </c>
      <c r="C19" s="3">
        <f>IF(G9&gt;10,C42,C46)</f>
        <v>13.613710000000001</v>
      </c>
      <c r="D19" s="3">
        <f>IF(G9&gt;10,D42,D46)</f>
        <v>27.482000000000003</v>
      </c>
      <c r="E19" s="3">
        <f>IF(G9&gt;10,E42,E46)</f>
        <v>45.935715</v>
      </c>
      <c r="F19" s="3">
        <f>IF(G9&gt;10,F42,F46)</f>
        <v>45.64375</v>
      </c>
      <c r="G19" s="3">
        <f>IF(G9&gt;10,G42,G46)</f>
        <v>41.021305</v>
      </c>
      <c r="I19" s="7">
        <f>(B19+C19+D19+E19)/4</f>
        <v>23.91018125</v>
      </c>
      <c r="J19" s="7">
        <f>AVERAGE(D19:F19)</f>
        <v>39.687155</v>
      </c>
    </row>
    <row r="20" spans="2:7" ht="12.75">
      <c r="B20" s="6"/>
      <c r="C20" s="6"/>
      <c r="D20" s="6"/>
      <c r="E20" s="6"/>
      <c r="F20" s="6"/>
      <c r="G20" s="6"/>
    </row>
    <row r="21" spans="1:7" ht="12.75">
      <c r="A21" t="s">
        <v>43</v>
      </c>
      <c r="B21" s="6"/>
      <c r="C21" s="6"/>
      <c r="D21" s="6"/>
      <c r="E21" s="6"/>
      <c r="F21" s="6"/>
      <c r="G21" s="6"/>
    </row>
    <row r="22" spans="1:7" ht="12.75">
      <c r="A22" t="s">
        <v>40</v>
      </c>
      <c r="B22" s="6"/>
      <c r="C22" s="6"/>
      <c r="D22" s="6"/>
      <c r="E22" s="6"/>
      <c r="F22" s="6"/>
      <c r="G22" s="6"/>
    </row>
    <row r="23" spans="1:7" ht="12.75">
      <c r="A23" t="s">
        <v>41</v>
      </c>
      <c r="B23" s="6"/>
      <c r="C23" s="6"/>
      <c r="D23" s="6"/>
      <c r="E23" s="6"/>
      <c r="F23" s="6"/>
      <c r="G23" s="6"/>
    </row>
    <row r="24" ht="12.75">
      <c r="A24" t="s">
        <v>44</v>
      </c>
    </row>
    <row r="26" spans="1:7" ht="12.75">
      <c r="A26" t="s">
        <v>18</v>
      </c>
      <c r="B26">
        <v>-0.033</v>
      </c>
      <c r="C26">
        <v>-0.02</v>
      </c>
      <c r="D26">
        <v>-0.045</v>
      </c>
      <c r="E26">
        <v>0.012</v>
      </c>
      <c r="F26">
        <v>0.025</v>
      </c>
      <c r="G26">
        <v>0.019</v>
      </c>
    </row>
    <row r="27" spans="1:7" ht="12.75">
      <c r="A27" t="s">
        <v>19</v>
      </c>
      <c r="B27">
        <v>0.11</v>
      </c>
      <c r="C27">
        <v>0.07</v>
      </c>
      <c r="D27">
        <v>0.066</v>
      </c>
      <c r="E27">
        <v>0.037</v>
      </c>
      <c r="F27">
        <v>0.025</v>
      </c>
      <c r="G27">
        <v>0.024</v>
      </c>
    </row>
    <row r="28" spans="1:7" ht="12.75">
      <c r="A28" t="s">
        <v>20</v>
      </c>
      <c r="B28">
        <f>LOG10(G9)</f>
        <v>1</v>
      </c>
      <c r="C28">
        <f aca="true" t="shared" si="0" ref="C28:G29">B28</f>
        <v>1</v>
      </c>
      <c r="D28">
        <f t="shared" si="0"/>
        <v>1</v>
      </c>
      <c r="E28">
        <f t="shared" si="0"/>
        <v>1</v>
      </c>
      <c r="F28">
        <f t="shared" si="0"/>
        <v>1</v>
      </c>
      <c r="G28">
        <f t="shared" si="0"/>
        <v>1</v>
      </c>
    </row>
    <row r="29" spans="1:8" ht="12.75">
      <c r="A29" t="s">
        <v>21</v>
      </c>
      <c r="B29">
        <f>G8</f>
        <v>100</v>
      </c>
      <c r="C29">
        <f t="shared" si="0"/>
        <v>100</v>
      </c>
      <c r="D29">
        <f t="shared" si="0"/>
        <v>100</v>
      </c>
      <c r="E29">
        <f t="shared" si="0"/>
        <v>100</v>
      </c>
      <c r="F29">
        <f t="shared" si="0"/>
        <v>100</v>
      </c>
      <c r="G29">
        <f t="shared" si="0"/>
        <v>100</v>
      </c>
      <c r="H29" t="s">
        <v>22</v>
      </c>
    </row>
    <row r="30" spans="1:7" ht="12.75">
      <c r="A30" t="s">
        <v>23</v>
      </c>
      <c r="B30">
        <v>93</v>
      </c>
      <c r="C30">
        <v>89</v>
      </c>
      <c r="D30">
        <v>80</v>
      </c>
      <c r="E30">
        <v>77</v>
      </c>
      <c r="F30">
        <v>75</v>
      </c>
      <c r="G30">
        <v>77</v>
      </c>
    </row>
    <row r="31" spans="1:8" ht="12.75">
      <c r="A31" t="s">
        <v>24</v>
      </c>
      <c r="B31">
        <f aca="true" t="shared" si="1" ref="B31:G31">IF(B29&gt;B30,1,0)</f>
        <v>1</v>
      </c>
      <c r="C31">
        <f t="shared" si="1"/>
        <v>1</v>
      </c>
      <c r="D31">
        <f t="shared" si="1"/>
        <v>1</v>
      </c>
      <c r="E31">
        <f t="shared" si="1"/>
        <v>1</v>
      </c>
      <c r="F31">
        <f t="shared" si="1"/>
        <v>1</v>
      </c>
      <c r="G31">
        <f t="shared" si="1"/>
        <v>1</v>
      </c>
      <c r="H31" t="s">
        <v>25</v>
      </c>
    </row>
    <row r="32" spans="1:7" ht="12.75">
      <c r="A32" t="s">
        <v>26</v>
      </c>
      <c r="B32">
        <f aca="true" t="shared" si="2" ref="B32:G32">(B29-B30)*B31</f>
        <v>7</v>
      </c>
      <c r="C32">
        <f t="shared" si="2"/>
        <v>11</v>
      </c>
      <c r="D32">
        <f t="shared" si="2"/>
        <v>20</v>
      </c>
      <c r="E32">
        <f t="shared" si="2"/>
        <v>23</v>
      </c>
      <c r="F32">
        <f t="shared" si="2"/>
        <v>25</v>
      </c>
      <c r="G32">
        <f t="shared" si="2"/>
        <v>23</v>
      </c>
    </row>
    <row r="33" spans="1:8" ht="12.75">
      <c r="A33" t="s">
        <v>17</v>
      </c>
      <c r="B33">
        <f aca="true" t="shared" si="3" ref="B33:G33">(B26+B27*B28)*B32^2</f>
        <v>3.773</v>
      </c>
      <c r="C33">
        <f t="shared" si="3"/>
        <v>6.050000000000001</v>
      </c>
      <c r="D33">
        <f t="shared" si="3"/>
        <v>8.400000000000002</v>
      </c>
      <c r="E33">
        <f t="shared" si="3"/>
        <v>25.921</v>
      </c>
      <c r="F33">
        <f t="shared" si="3"/>
        <v>31.25</v>
      </c>
      <c r="G33">
        <f t="shared" si="3"/>
        <v>22.747</v>
      </c>
      <c r="H33" t="s">
        <v>27</v>
      </c>
    </row>
    <row r="35" spans="1:8" ht="12.75">
      <c r="A35" t="s">
        <v>28</v>
      </c>
      <c r="B35">
        <f aca="true" t="shared" si="4" ref="B35:G35">(B26+B27)*B32^2</f>
        <v>3.773</v>
      </c>
      <c r="C35">
        <f t="shared" si="4"/>
        <v>6.050000000000001</v>
      </c>
      <c r="D35">
        <f t="shared" si="4"/>
        <v>8.400000000000002</v>
      </c>
      <c r="E35">
        <f t="shared" si="4"/>
        <v>25.921</v>
      </c>
      <c r="F35">
        <f t="shared" si="4"/>
        <v>31.25</v>
      </c>
      <c r="G35">
        <f t="shared" si="4"/>
        <v>22.747</v>
      </c>
      <c r="H35" t="s">
        <v>29</v>
      </c>
    </row>
    <row r="36" spans="1:8" ht="12.75">
      <c r="A36" t="s">
        <v>17</v>
      </c>
      <c r="B36">
        <f>B35*(LOG10(G9+1)/LOG10(11))</f>
        <v>3.773</v>
      </c>
      <c r="C36">
        <f>C35*(LOG10(G9+1)/LOG10(11))</f>
        <v>6.050000000000001</v>
      </c>
      <c r="D36">
        <f>D35*(LOG10(G9+1)/LOG10(11))</f>
        <v>8.400000000000002</v>
      </c>
      <c r="E36">
        <f>E35*(LOG10(G9+1)/LOG10(11))</f>
        <v>25.921</v>
      </c>
      <c r="F36">
        <f>F35*(LOG10(G9+1)/LOG10(11))</f>
        <v>31.25</v>
      </c>
      <c r="G36">
        <f>G35*(LOG10(G9+1)/LOG10(11))</f>
        <v>22.747</v>
      </c>
      <c r="H36" t="s">
        <v>30</v>
      </c>
    </row>
    <row r="38" spans="1:7" ht="12.75">
      <c r="A38" t="s">
        <v>31</v>
      </c>
      <c r="B38">
        <v>1.645</v>
      </c>
      <c r="C38">
        <v>1.645</v>
      </c>
      <c r="D38">
        <v>1.645</v>
      </c>
      <c r="E38">
        <v>1.645</v>
      </c>
      <c r="F38">
        <v>1.645</v>
      </c>
      <c r="G38">
        <v>1.645</v>
      </c>
    </row>
    <row r="39" spans="1:7" ht="12.75">
      <c r="A39" t="s">
        <v>32</v>
      </c>
      <c r="B39">
        <v>0.044</v>
      </c>
      <c r="C39">
        <v>0.022</v>
      </c>
      <c r="D39">
        <v>0.031</v>
      </c>
      <c r="E39">
        <v>0.007</v>
      </c>
      <c r="F39">
        <v>0.005</v>
      </c>
      <c r="G39">
        <v>0.013</v>
      </c>
    </row>
    <row r="40" spans="1:7" ht="12.75">
      <c r="A40" t="s">
        <v>33</v>
      </c>
      <c r="B40">
        <v>0.016</v>
      </c>
      <c r="C40">
        <v>0.016</v>
      </c>
      <c r="D40">
        <v>-0.002</v>
      </c>
      <c r="E40">
        <v>0.016</v>
      </c>
      <c r="F40">
        <v>0.009</v>
      </c>
      <c r="G40">
        <v>0.008</v>
      </c>
    </row>
    <row r="41" spans="1:7" ht="12.75">
      <c r="A41" t="s">
        <v>34</v>
      </c>
      <c r="B41">
        <f aca="true" t="shared" si="5" ref="B41:G41">(B39+B40*B28)*B32^2</f>
        <v>2.94</v>
      </c>
      <c r="C41">
        <f t="shared" si="5"/>
        <v>4.598</v>
      </c>
      <c r="D41">
        <f t="shared" si="5"/>
        <v>11.6</v>
      </c>
      <c r="E41">
        <f t="shared" si="5"/>
        <v>12.167</v>
      </c>
      <c r="F41">
        <f t="shared" si="5"/>
        <v>8.749999999999998</v>
      </c>
      <c r="G41">
        <f t="shared" si="5"/>
        <v>11.108999999999998</v>
      </c>
    </row>
    <row r="42" spans="1:8" ht="12.75">
      <c r="A42" t="s">
        <v>12</v>
      </c>
      <c r="B42">
        <f aca="true" t="shared" si="6" ref="B42:G42">B33+B38*B41</f>
        <v>8.6093</v>
      </c>
      <c r="C42">
        <f t="shared" si="6"/>
        <v>13.613710000000001</v>
      </c>
      <c r="D42">
        <f t="shared" si="6"/>
        <v>27.482000000000003</v>
      </c>
      <c r="E42">
        <f t="shared" si="6"/>
        <v>45.935715</v>
      </c>
      <c r="F42">
        <f t="shared" si="6"/>
        <v>45.64375</v>
      </c>
      <c r="G42">
        <f t="shared" si="6"/>
        <v>41.021305</v>
      </c>
      <c r="H42" t="s">
        <v>35</v>
      </c>
    </row>
    <row r="44" spans="1:7" ht="12.75">
      <c r="A44" t="s">
        <v>11</v>
      </c>
      <c r="B44">
        <f aca="true" t="shared" si="7" ref="B44:G44">B35+B38*B45</f>
        <v>8.6093</v>
      </c>
      <c r="C44">
        <f t="shared" si="7"/>
        <v>13.613710000000001</v>
      </c>
      <c r="D44">
        <f t="shared" si="7"/>
        <v>27.482000000000003</v>
      </c>
      <c r="E44">
        <f t="shared" si="7"/>
        <v>45.935715</v>
      </c>
      <c r="F44">
        <f t="shared" si="7"/>
        <v>45.64375</v>
      </c>
      <c r="G44">
        <f t="shared" si="7"/>
        <v>41.021305</v>
      </c>
    </row>
    <row r="45" spans="1:7" ht="12.75">
      <c r="A45" t="s">
        <v>36</v>
      </c>
      <c r="B45">
        <f aca="true" t="shared" si="8" ref="B45:G45">(B39+B40)*B32^2</f>
        <v>2.94</v>
      </c>
      <c r="C45">
        <f t="shared" si="8"/>
        <v>4.598</v>
      </c>
      <c r="D45">
        <f t="shared" si="8"/>
        <v>11.6</v>
      </c>
      <c r="E45">
        <f t="shared" si="8"/>
        <v>12.167</v>
      </c>
      <c r="F45">
        <f t="shared" si="8"/>
        <v>8.749999999999998</v>
      </c>
      <c r="G45">
        <f t="shared" si="8"/>
        <v>11.108999999999998</v>
      </c>
    </row>
    <row r="46" spans="1:8" ht="12.75">
      <c r="A46" t="s">
        <v>12</v>
      </c>
      <c r="B46">
        <f>B44*(LOG10(G9+1)/LOG10(11))</f>
        <v>8.6093</v>
      </c>
      <c r="C46">
        <f>C44*(LOG10(G9+1)/LOG10(11))</f>
        <v>13.613710000000001</v>
      </c>
      <c r="D46">
        <f>D44*(LOG10(G9+1)/LOG10(11))</f>
        <v>27.482000000000003</v>
      </c>
      <c r="E46">
        <f>E44*(LOG10(G9+1)/LOG10(11))</f>
        <v>45.935715</v>
      </c>
      <c r="F46">
        <f>F44*(LOG10(G9+1)/LOG10(11))</f>
        <v>45.64375</v>
      </c>
      <c r="G46">
        <f>G44*(LOG10(G9+1)/LOG10(11))</f>
        <v>41.021305</v>
      </c>
      <c r="H46" t="s">
        <v>37</v>
      </c>
    </row>
    <row r="48" ht="12.75">
      <c r="A48" t="s">
        <v>8</v>
      </c>
    </row>
    <row r="49" ht="12.75">
      <c r="A49" t="s">
        <v>10</v>
      </c>
    </row>
    <row r="51" ht="12.75">
      <c r="A51" t="s">
        <v>9</v>
      </c>
    </row>
    <row r="52" ht="12.75">
      <c r="A52" t="s">
        <v>42</v>
      </c>
    </row>
    <row r="53" ht="12.75">
      <c r="A53" t="s">
        <v>50</v>
      </c>
    </row>
    <row r="54" ht="12.75">
      <c r="A54" t="s">
        <v>48</v>
      </c>
    </row>
    <row r="55" ht="12.75">
      <c r="A55" t="s">
        <v>51</v>
      </c>
    </row>
    <row r="56" spans="1:8" ht="12.75">
      <c r="A56" t="s">
        <v>52</v>
      </c>
      <c r="H56" t="s">
        <v>53</v>
      </c>
    </row>
    <row r="57" ht="12.75">
      <c r="A57" t="s">
        <v>49</v>
      </c>
    </row>
  </sheetData>
  <sheetProtection password="CC21" sheet="1" objects="1" scenarios="1"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UC-Davis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Dobie</dc:creator>
  <cp:keywords/>
  <dc:description/>
  <cp:lastModifiedBy>Microsoft Office User</cp:lastModifiedBy>
  <dcterms:created xsi:type="dcterms:W3CDTF">2008-08-27T01:57:04Z</dcterms:created>
  <dcterms:modified xsi:type="dcterms:W3CDTF">2019-11-21T21:53:22Z</dcterms:modified>
  <cp:category/>
  <cp:version/>
  <cp:contentType/>
  <cp:contentStatus/>
</cp:coreProperties>
</file>